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John/Documents/John's Stuff/Rails to Trails/Foothills Trail Coalition/Rainier to Ruston/R2R 2022/"/>
    </mc:Choice>
  </mc:AlternateContent>
  <xr:revisionPtr revIDLastSave="0" documentId="13_ncr:1_{F6C7C635-C74B-1947-AFE7-AFA309DA51FD}" xr6:coauthVersionLast="47" xr6:coauthVersionMax="47" xr10:uidLastSave="{00000000-0000-0000-0000-000000000000}"/>
  <bookViews>
    <workbookView xWindow="220" yWindow="500" windowWidth="24520" windowHeight="18720" tabRatio="500" xr2:uid="{00000000-000D-0000-FFFF-FFFF00000000}"/>
  </bookViews>
  <sheets>
    <sheet name="Predictions" sheetId="1" r:id="rId1"/>
  </sheets>
  <externalReferences>
    <externalReference r:id="rId2"/>
  </externalReferences>
  <definedNames>
    <definedName name="_xlnm.Print_Area" localSheetId="0">Predictions!$A$1:$T$16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  <c r="H5" i="1"/>
  <c r="H4" i="1"/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J4" i="1"/>
  <c r="I5" i="1"/>
  <c r="I15" i="1"/>
  <c r="F4" i="1"/>
  <c r="I4" i="1" s="1"/>
  <c r="P4" i="1"/>
  <c r="P5" i="1"/>
  <c r="Q4" i="1"/>
  <c r="R4" i="1" s="1"/>
  <c r="F5" i="1"/>
  <c r="P6" i="1"/>
  <c r="Q5" i="1"/>
  <c r="F6" i="1"/>
  <c r="I6" i="1" s="1"/>
  <c r="P7" i="1"/>
  <c r="Q6" i="1"/>
  <c r="R6" i="1" s="1"/>
  <c r="F7" i="1"/>
  <c r="I7" i="1" s="1"/>
  <c r="P8" i="1"/>
  <c r="Q7" i="1" s="1"/>
  <c r="R7" i="1" s="1"/>
  <c r="F8" i="1"/>
  <c r="I8" i="1" s="1"/>
  <c r="P9" i="1"/>
  <c r="F9" i="1"/>
  <c r="I9" i="1" s="1"/>
  <c r="P10" i="1"/>
  <c r="Q9" i="1"/>
  <c r="R9" i="1" s="1"/>
  <c r="F10" i="1"/>
  <c r="I10" i="1" s="1"/>
  <c r="P11" i="1"/>
  <c r="Q10" i="1" s="1"/>
  <c r="R10" i="1" s="1"/>
  <c r="S10" i="1" s="1"/>
  <c r="F11" i="1"/>
  <c r="I11" i="1" s="1"/>
  <c r="P12" i="1"/>
  <c r="F12" i="1"/>
  <c r="I12" i="1" s="1"/>
  <c r="P13" i="1"/>
  <c r="F13" i="1"/>
  <c r="I13" i="1" s="1"/>
  <c r="P14" i="1"/>
  <c r="Q13" i="1" s="1"/>
  <c r="R13" i="1" s="1"/>
  <c r="T13" i="1" s="1"/>
  <c r="F14" i="1"/>
  <c r="I14" i="1" s="1"/>
  <c r="P15" i="1"/>
  <c r="Q14" i="1"/>
  <c r="R14" i="1" s="1"/>
  <c r="F15" i="1"/>
  <c r="P16" i="1"/>
  <c r="R5" i="1"/>
  <c r="T5" i="1" s="1"/>
  <c r="S14" i="1" l="1"/>
  <c r="T14" i="1"/>
  <c r="S6" i="1"/>
  <c r="T6" i="1"/>
  <c r="Q15" i="1"/>
  <c r="R15" i="1" s="1"/>
  <c r="S15" i="1" s="1"/>
  <c r="Q11" i="1"/>
  <c r="R11" i="1" s="1"/>
  <c r="Q8" i="1"/>
  <c r="R8" i="1" s="1"/>
  <c r="S8" i="1" s="1"/>
  <c r="Q12" i="1"/>
  <c r="R12" i="1" s="1"/>
  <c r="T12" i="1" s="1"/>
  <c r="J5" i="1"/>
  <c r="L5" i="1" s="1"/>
  <c r="S4" i="1"/>
  <c r="T4" i="1"/>
  <c r="S7" i="1"/>
  <c r="T7" i="1"/>
  <c r="K5" i="1"/>
  <c r="T11" i="1"/>
  <c r="S11" i="1"/>
  <c r="T9" i="1"/>
  <c r="S9" i="1"/>
  <c r="T10" i="1"/>
  <c r="S5" i="1"/>
  <c r="S13" i="1"/>
  <c r="T15" i="1" l="1"/>
  <c r="J6" i="1"/>
  <c r="K6" i="1" s="1"/>
  <c r="T8" i="1"/>
  <c r="S12" i="1"/>
  <c r="J7" i="1" l="1"/>
  <c r="J8" i="1" s="1"/>
  <c r="L6" i="1"/>
  <c r="K7" i="1"/>
  <c r="L7" i="1" l="1"/>
  <c r="L8" i="1"/>
  <c r="J9" i="1"/>
  <c r="K8" i="1"/>
  <c r="J10" i="1" l="1"/>
  <c r="K9" i="1"/>
  <c r="L9" i="1"/>
  <c r="L10" i="1" l="1"/>
  <c r="J11" i="1"/>
  <c r="K10" i="1"/>
  <c r="J12" i="1" l="1"/>
  <c r="K11" i="1"/>
  <c r="L11" i="1"/>
  <c r="L12" i="1" l="1"/>
  <c r="J13" i="1"/>
  <c r="K12" i="1"/>
  <c r="J14" i="1" l="1"/>
  <c r="K13" i="1"/>
  <c r="L13" i="1"/>
  <c r="L14" i="1" l="1"/>
  <c r="J15" i="1"/>
  <c r="K14" i="1"/>
  <c r="J16" i="1" l="1"/>
  <c r="K15" i="1"/>
  <c r="L15" i="1"/>
  <c r="L16" i="1" l="1"/>
  <c r="F16" i="1"/>
  <c r="K16" i="1"/>
  <c r="D16" i="1" l="1"/>
  <c r="E16" i="1" s="1"/>
</calcChain>
</file>

<file path=xl/sharedStrings.xml><?xml version="1.0" encoding="utf-8"?>
<sst xmlns="http://schemas.openxmlformats.org/spreadsheetml/2006/main" count="60" uniqueCount="45">
  <si>
    <t>Finish</t>
  </si>
  <si>
    <t>Tacoma to Ruston Way</t>
  </si>
  <si>
    <t>Fife to Tacoma</t>
  </si>
  <si>
    <t>Puyallup to Fife</t>
  </si>
  <si>
    <t>Meeker to Puyallup</t>
  </si>
  <si>
    <t>McMillin to Meeker</t>
  </si>
  <si>
    <t>Orting to McMillin</t>
  </si>
  <si>
    <t>Crocker to Orting</t>
  </si>
  <si>
    <t xml:space="preserve">So. Prairie to Crocker </t>
  </si>
  <si>
    <t>Carbonado to Wilkeson</t>
  </si>
  <si>
    <t>Fairfax to Carbonado</t>
  </si>
  <si>
    <t>sec</t>
  </si>
  <si>
    <t>min</t>
  </si>
  <si>
    <t>sec/mile</t>
  </si>
  <si>
    <t>hours</t>
  </si>
  <si>
    <t>hour</t>
  </si>
  <si>
    <t>miles</t>
  </si>
  <si>
    <t>decimal min/mile</t>
  </si>
  <si>
    <t>sec</t>
    <phoneticPr fontId="0"/>
  </si>
  <si>
    <t>min</t>
    <phoneticPr fontId="0"/>
  </si>
  <si>
    <t>Description</t>
  </si>
  <si>
    <t>#</t>
  </si>
  <si>
    <t>Actual Pace per mile</t>
  </si>
  <si>
    <t>Actual Pace</t>
  </si>
  <si>
    <t>Actual Splits</t>
  </si>
  <si>
    <t>Actual Start Times</t>
  </si>
  <si>
    <t>Predicted Start Times</t>
  </si>
  <si>
    <t>Predicted Split Times</t>
    <phoneticPr fontId="0"/>
  </si>
  <si>
    <t>Split Distance</t>
    <phoneticPr fontId="0"/>
  </si>
  <si>
    <t>Pace</t>
  </si>
  <si>
    <t>Predicted Pace</t>
    <phoneticPr fontId="0"/>
  </si>
  <si>
    <t>Participants</t>
  </si>
  <si>
    <t>Leg</t>
  </si>
  <si>
    <t>Rainier to Fairfax</t>
  </si>
  <si>
    <t>Wilkeson to So. Prairie</t>
  </si>
  <si>
    <t>Fill in the bold bordered boxes.</t>
    <phoneticPr fontId="0"/>
  </si>
  <si>
    <t>Distance at Leg Start</t>
    <phoneticPr fontId="0"/>
  </si>
  <si>
    <t>Average Team Pace</t>
    <phoneticPr fontId="1" type="noConversion"/>
  </si>
  <si>
    <t>Ima Slowone</t>
    <phoneticPr fontId="1" type="noConversion"/>
  </si>
  <si>
    <t>Sucks Tubeyou</t>
    <phoneticPr fontId="1" type="noConversion"/>
  </si>
  <si>
    <t>Caballo Blanco</t>
    <phoneticPr fontId="1" type="noConversion"/>
  </si>
  <si>
    <t>Ima Slowone</t>
  </si>
  <si>
    <t>Sucks Tubeyou</t>
  </si>
  <si>
    <t>Caballo Blanco</t>
  </si>
  <si>
    <t>Catchme Ifyoucan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</si>
</sst>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Verdana"/>
    </font>
    <font>
      <sz val="8"/>
      <name val="Verdana"/>
      <family val="2"/>
    </font>
    <font>
      <sz val="9"/>
      <name val="Geneva"/>
      <family val="2"/>
    </font>
    <font>
      <b/>
      <sz val="9"/>
      <name val="Geneva"/>
      <family val="2"/>
    </font>
    <font>
      <sz val="9"/>
      <color indexed="10"/>
      <name val="Geneva"/>
      <family val="2"/>
    </font>
    <font>
      <b/>
      <sz val="10"/>
      <name val="Genev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2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left" wrapText="1"/>
    </xf>
    <xf numFmtId="164" fontId="2" fillId="0" borderId="0" xfId="1" applyNumberFormat="1" applyAlignment="1">
      <alignment horizontal="center"/>
    </xf>
    <xf numFmtId="164" fontId="2" fillId="0" borderId="0" xfId="1" applyNumberFormat="1" applyFont="1" applyAlignment="1">
      <alignment horizontal="center"/>
    </xf>
    <xf numFmtId="1" fontId="2" fillId="0" borderId="0" xfId="1" applyNumberForma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0" fontId="0" fillId="0" borderId="0" xfId="0" applyAlignment="1">
      <alignment vertical="center"/>
    </xf>
    <xf numFmtId="1" fontId="2" fillId="0" borderId="1" xfId="1" applyNumberFormat="1" applyFill="1" applyBorder="1" applyAlignment="1">
      <alignment horizontal="center" vertical="center"/>
    </xf>
    <xf numFmtId="1" fontId="2" fillId="0" borderId="2" xfId="1" applyNumberFormat="1" applyFill="1" applyBorder="1" applyAlignment="1">
      <alignment horizontal="center" vertical="center"/>
    </xf>
    <xf numFmtId="1" fontId="2" fillId="0" borderId="3" xfId="1" applyNumberFormat="1" applyFill="1" applyBorder="1" applyAlignment="1">
      <alignment horizontal="center" vertical="center"/>
    </xf>
    <xf numFmtId="1" fontId="2" fillId="0" borderId="4" xfId="1" applyNumberFormat="1" applyFill="1" applyBorder="1" applyAlignment="1">
      <alignment horizontal="center" vertical="center"/>
    </xf>
    <xf numFmtId="1" fontId="2" fillId="0" borderId="5" xfId="1" applyNumberFormat="1" applyFill="1" applyBorder="1" applyAlignment="1">
      <alignment horizontal="center" vertical="center"/>
    </xf>
    <xf numFmtId="1" fontId="2" fillId="0" borderId="6" xfId="1" applyNumberFormat="1" applyFill="1" applyBorder="1" applyAlignment="1">
      <alignment horizontal="center" vertical="center"/>
    </xf>
    <xf numFmtId="1" fontId="2" fillId="0" borderId="7" xfId="1" applyNumberForma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0" fontId="2" fillId="0" borderId="6" xfId="1" applyBorder="1" applyAlignment="1">
      <alignment horizontal="left" vertical="center" wrapText="1"/>
    </xf>
    <xf numFmtId="0" fontId="2" fillId="0" borderId="0" xfId="1" applyBorder="1" applyAlignment="1">
      <alignment horizontal="center" vertical="center"/>
    </xf>
    <xf numFmtId="1" fontId="2" fillId="0" borderId="7" xfId="1" applyNumberFormat="1" applyFill="1" applyBorder="1" applyAlignment="1">
      <alignment horizontal="center" vertical="center"/>
    </xf>
    <xf numFmtId="1" fontId="2" fillId="0" borderId="8" xfId="1" applyNumberFormat="1" applyFill="1" applyBorder="1" applyAlignment="1">
      <alignment horizontal="center" vertical="center"/>
    </xf>
    <xf numFmtId="1" fontId="2" fillId="0" borderId="9" xfId="1" applyNumberFormat="1" applyFill="1" applyBorder="1" applyAlignment="1">
      <alignment horizontal="center" vertical="center"/>
    </xf>
    <xf numFmtId="1" fontId="2" fillId="0" borderId="10" xfId="1" applyNumberFormat="1" applyFill="1" applyBorder="1" applyAlignment="1">
      <alignment horizontal="center" vertical="center"/>
    </xf>
    <xf numFmtId="1" fontId="2" fillId="0" borderId="11" xfId="1" applyNumberFormat="1" applyFill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2" fontId="2" fillId="0" borderId="8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7" xfId="1" applyBorder="1" applyAlignment="1">
      <alignment horizontal="center" vertical="center"/>
    </xf>
    <xf numFmtId="1" fontId="2" fillId="2" borderId="7" xfId="1" applyNumberFormat="1" applyFill="1" applyBorder="1" applyAlignment="1">
      <alignment horizontal="center" vertical="center"/>
    </xf>
    <xf numFmtId="1" fontId="2" fillId="2" borderId="8" xfId="1" applyNumberFormat="1" applyFill="1" applyBorder="1" applyAlignment="1">
      <alignment horizontal="center" vertical="center"/>
    </xf>
    <xf numFmtId="1" fontId="2" fillId="2" borderId="9" xfId="1" applyNumberFormat="1" applyFill="1" applyBorder="1" applyAlignment="1">
      <alignment horizontal="center" vertical="center"/>
    </xf>
    <xf numFmtId="1" fontId="2" fillId="2" borderId="10" xfId="1" applyNumberFormat="1" applyFill="1" applyBorder="1" applyAlignment="1">
      <alignment horizontal="center" vertical="center"/>
    </xf>
    <xf numFmtId="1" fontId="2" fillId="2" borderId="11" xfId="1" applyNumberFormat="1" applyFill="1" applyBorder="1" applyAlignment="1">
      <alignment horizontal="center" vertical="center"/>
    </xf>
    <xf numFmtId="1" fontId="2" fillId="2" borderId="7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left" vertical="center" wrapText="1"/>
    </xf>
    <xf numFmtId="0" fontId="2" fillId="2" borderId="13" xfId="1" applyFill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0" fontId="2" fillId="0" borderId="13" xfId="1" applyBorder="1" applyAlignment="1">
      <alignment horizontal="center" vertical="center"/>
    </xf>
    <xf numFmtId="0" fontId="2" fillId="2" borderId="5" xfId="1" applyFont="1" applyFill="1" applyBorder="1" applyAlignment="1">
      <alignment horizontal="left" vertical="center" wrapText="1"/>
    </xf>
    <xf numFmtId="1" fontId="2" fillId="0" borderId="8" xfId="1" applyNumberFormat="1" applyBorder="1" applyAlignment="1">
      <alignment horizontal="center" vertical="center"/>
    </xf>
    <xf numFmtId="1" fontId="2" fillId="0" borderId="9" xfId="1" applyNumberFormat="1" applyBorder="1" applyAlignment="1">
      <alignment horizontal="center" vertical="center"/>
    </xf>
    <xf numFmtId="1" fontId="2" fillId="0" borderId="10" xfId="1" applyNumberFormat="1" applyBorder="1" applyAlignment="1">
      <alignment horizontal="center" vertical="center"/>
    </xf>
    <xf numFmtId="1" fontId="2" fillId="0" borderId="11" xfId="1" applyNumberFormat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7" xfId="1" applyFill="1" applyBorder="1" applyAlignment="1">
      <alignment horizontal="center" vertical="center"/>
    </xf>
    <xf numFmtId="1" fontId="2" fillId="0" borderId="5" xfId="1" applyNumberFormat="1" applyBorder="1" applyAlignment="1">
      <alignment horizontal="center" vertical="center"/>
    </xf>
    <xf numFmtId="1" fontId="2" fillId="0" borderId="6" xfId="1" applyNumberFormat="1" applyBorder="1" applyAlignment="1">
      <alignment horizontal="center" vertical="center"/>
    </xf>
    <xf numFmtId="0" fontId="2" fillId="0" borderId="16" xfId="1" applyFont="1" applyBorder="1" applyAlignment="1">
      <alignment horizontal="left" vertical="center"/>
    </xf>
    <xf numFmtId="0" fontId="2" fillId="0" borderId="16" xfId="1" applyBorder="1" applyAlignment="1">
      <alignment horizontal="center" vertical="center"/>
    </xf>
    <xf numFmtId="0" fontId="2" fillId="2" borderId="12" xfId="1" applyFont="1" applyFill="1" applyBorder="1" applyAlignment="1">
      <alignment horizontal="left" vertical="center"/>
    </xf>
    <xf numFmtId="2" fontId="2" fillId="0" borderId="7" xfId="1" applyNumberFormat="1" applyBorder="1" applyAlignment="1">
      <alignment horizontal="center" vertical="center"/>
    </xf>
    <xf numFmtId="0" fontId="2" fillId="0" borderId="13" xfId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2" fontId="2" fillId="0" borderId="7" xfId="1" applyNumberForma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7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64" fontId="2" fillId="3" borderId="17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0" fontId="5" fillId="2" borderId="20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" fontId="3" fillId="2" borderId="24" xfId="1" applyNumberFormat="1" applyFont="1" applyFill="1" applyBorder="1" applyAlignment="1">
      <alignment horizontal="center" vertical="center"/>
    </xf>
    <xf numFmtId="1" fontId="3" fillId="2" borderId="25" xfId="1" applyNumberFormat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>
      <alignment horizontal="center" vertical="center"/>
    </xf>
    <xf numFmtId="1" fontId="3" fillId="2" borderId="21" xfId="1" applyNumberFormat="1" applyFont="1" applyFill="1" applyBorder="1" applyAlignment="1">
      <alignment horizontal="center" vertical="center"/>
    </xf>
    <xf numFmtId="1" fontId="3" fillId="2" borderId="22" xfId="1" applyNumberFormat="1" applyFont="1" applyFill="1" applyBorder="1" applyAlignment="1">
      <alignment horizontal="center" vertical="center"/>
    </xf>
    <xf numFmtId="2" fontId="2" fillId="0" borderId="11" xfId="1" applyNumberFormat="1" applyBorder="1" applyAlignment="1">
      <alignment horizontal="center" vertical="center" wrapText="1"/>
    </xf>
    <xf numFmtId="2" fontId="2" fillId="0" borderId="8" xfId="1" applyNumberFormat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23" xfId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_Trail Day Run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e Conditions"/>
      <sheetName val="Leg Chart"/>
      <sheetName val="Participation Summary"/>
      <sheetName val="Suggestions"/>
      <sheetName val="Mayors' Cup"/>
      <sheetName val="Founder's Award"/>
    </sheetNames>
    <sheetDataSet>
      <sheetData sheetId="0">
        <row r="3">
          <cell r="C3">
            <v>4.3</v>
          </cell>
        </row>
        <row r="4">
          <cell r="C4">
            <v>8</v>
          </cell>
        </row>
        <row r="5">
          <cell r="C5">
            <v>3.2</v>
          </cell>
        </row>
        <row r="6">
          <cell r="C6">
            <v>4.4000000000000004</v>
          </cell>
        </row>
        <row r="7">
          <cell r="C7">
            <v>4.5999999999999996</v>
          </cell>
        </row>
        <row r="8">
          <cell r="C8">
            <v>2.7</v>
          </cell>
        </row>
        <row r="9">
          <cell r="C9">
            <v>3.2</v>
          </cell>
        </row>
        <row r="10">
          <cell r="C10">
            <v>4.2</v>
          </cell>
        </row>
        <row r="11">
          <cell r="C11">
            <v>4.3</v>
          </cell>
        </row>
        <row r="12">
          <cell r="C12">
            <v>4.5999999999999996</v>
          </cell>
        </row>
        <row r="13">
          <cell r="C13">
            <v>4.0999999999999996</v>
          </cell>
        </row>
        <row r="14">
          <cell r="C14">
            <v>3.8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tabSelected="1" zoomScale="150" workbookViewId="0">
      <selection activeCell="V13" sqref="V13"/>
    </sheetView>
  </sheetViews>
  <sheetFormatPr baseColWidth="10" defaultColWidth="11" defaultRowHeight="14" x14ac:dyDescent="0.2"/>
  <cols>
    <col min="1" max="1" width="6.33203125" style="2" customWidth="1"/>
    <col min="2" max="2" width="20.33203125" style="6" customWidth="1"/>
    <col min="3" max="3" width="22.33203125" style="5" customWidth="1"/>
    <col min="4" max="5" width="5.5" style="5" customWidth="1"/>
    <col min="6" max="6" width="6.5" style="1" hidden="1" customWidth="1"/>
    <col min="7" max="7" width="8.1640625" style="2" customWidth="1"/>
    <col min="8" max="9" width="8.1640625" style="4" customWidth="1"/>
    <col min="10" max="10" width="0.6640625" style="3" hidden="1" customWidth="1"/>
    <col min="11" max="12" width="4.1640625" style="3" customWidth="1"/>
    <col min="13" max="14" width="4.33203125" style="3" customWidth="1"/>
    <col min="15" max="15" width="4.1640625" style="3" customWidth="1"/>
    <col min="16" max="17" width="7.5" style="3" hidden="1" customWidth="1"/>
    <col min="18" max="18" width="7" style="2" hidden="1" customWidth="1"/>
    <col min="19" max="19" width="5.1640625" style="1" customWidth="1"/>
    <col min="20" max="20" width="5.1640625" customWidth="1"/>
  </cols>
  <sheetData>
    <row r="1" spans="1:20" s="67" customFormat="1" ht="44" customHeight="1" thickBot="1" x14ac:dyDescent="0.2">
      <c r="A1" s="105" t="s">
        <v>32</v>
      </c>
      <c r="B1" s="105"/>
      <c r="C1" s="61" t="s">
        <v>31</v>
      </c>
      <c r="D1" s="107" t="s">
        <v>30</v>
      </c>
      <c r="E1" s="108"/>
      <c r="F1" s="68" t="s">
        <v>29</v>
      </c>
      <c r="G1" s="73" t="s">
        <v>36</v>
      </c>
      <c r="H1" s="65" t="s">
        <v>28</v>
      </c>
      <c r="I1" s="65" t="s">
        <v>27</v>
      </c>
      <c r="J1" s="69" t="s">
        <v>26</v>
      </c>
      <c r="K1" s="106" t="s">
        <v>26</v>
      </c>
      <c r="L1" s="106"/>
      <c r="M1" s="106" t="s">
        <v>25</v>
      </c>
      <c r="N1" s="106"/>
      <c r="O1" s="106"/>
      <c r="P1" s="69" t="s">
        <v>25</v>
      </c>
      <c r="Q1" s="69" t="s">
        <v>24</v>
      </c>
      <c r="R1" s="68" t="s">
        <v>23</v>
      </c>
      <c r="S1" s="101" t="s">
        <v>22</v>
      </c>
      <c r="T1" s="102"/>
    </row>
    <row r="2" spans="1:20" s="13" customFormat="1" ht="43" thickBot="1" x14ac:dyDescent="0.2">
      <c r="A2" s="33" t="s">
        <v>21</v>
      </c>
      <c r="B2" s="63" t="s">
        <v>20</v>
      </c>
      <c r="C2" s="70" t="s">
        <v>35</v>
      </c>
      <c r="D2" s="66" t="s">
        <v>19</v>
      </c>
      <c r="E2" s="65" t="s">
        <v>18</v>
      </c>
      <c r="F2" s="64" t="s">
        <v>17</v>
      </c>
      <c r="G2" s="33" t="s">
        <v>16</v>
      </c>
      <c r="H2" s="60" t="s">
        <v>16</v>
      </c>
      <c r="I2" s="60" t="s">
        <v>12</v>
      </c>
      <c r="J2" s="33" t="s">
        <v>12</v>
      </c>
      <c r="K2" s="33" t="s">
        <v>15</v>
      </c>
      <c r="L2" s="33" t="s">
        <v>12</v>
      </c>
      <c r="M2" s="33" t="s">
        <v>14</v>
      </c>
      <c r="N2" s="33" t="s">
        <v>12</v>
      </c>
      <c r="O2" s="33" t="s">
        <v>11</v>
      </c>
      <c r="P2" s="33" t="s">
        <v>11</v>
      </c>
      <c r="Q2" s="33" t="s">
        <v>11</v>
      </c>
      <c r="R2" s="33" t="s">
        <v>13</v>
      </c>
      <c r="S2" s="58" t="s">
        <v>12</v>
      </c>
      <c r="T2" s="58" t="s">
        <v>11</v>
      </c>
    </row>
    <row r="3" spans="1:20" s="13" customFormat="1" hidden="1" thickBot="1" x14ac:dyDescent="0.2">
      <c r="A3" s="33"/>
      <c r="B3" s="63"/>
      <c r="C3" s="62"/>
      <c r="D3" s="61"/>
      <c r="E3" s="61"/>
      <c r="F3" s="58"/>
      <c r="G3" s="33"/>
      <c r="H3" s="60"/>
      <c r="I3" s="60"/>
      <c r="J3" s="33"/>
      <c r="K3" s="103"/>
      <c r="L3" s="104"/>
      <c r="M3" s="59"/>
      <c r="N3" s="59"/>
      <c r="O3" s="44"/>
      <c r="P3" s="33"/>
      <c r="Q3" s="33"/>
      <c r="R3" s="20"/>
      <c r="S3" s="58"/>
      <c r="T3" s="58"/>
    </row>
    <row r="4" spans="1:20" s="13" customFormat="1" ht="26" customHeight="1" thickBot="1" x14ac:dyDescent="0.2">
      <c r="A4" s="42">
        <v>1</v>
      </c>
      <c r="B4" s="57" t="s">
        <v>33</v>
      </c>
      <c r="C4" s="82" t="s">
        <v>41</v>
      </c>
      <c r="D4" s="83">
        <v>12</v>
      </c>
      <c r="E4" s="84">
        <v>0</v>
      </c>
      <c r="F4" s="40">
        <f t="shared" ref="F4:F15" si="0">D4+E4/60</f>
        <v>12</v>
      </c>
      <c r="G4" s="78">
        <v>0</v>
      </c>
      <c r="H4" s="71">
        <f>'[1]Course Conditions'!$C3</f>
        <v>4.3</v>
      </c>
      <c r="I4" s="39">
        <f t="shared" ref="I4:I15" si="1">F4*H4</f>
        <v>51.599999999999994</v>
      </c>
      <c r="J4" s="38">
        <f>K4*60+L4</f>
        <v>540</v>
      </c>
      <c r="K4" s="96">
        <v>9</v>
      </c>
      <c r="L4" s="97">
        <v>0</v>
      </c>
      <c r="M4" s="98"/>
      <c r="N4" s="99"/>
      <c r="O4" s="100"/>
      <c r="P4" s="35">
        <f t="shared" ref="P4:P16" si="2">M4*3600+N4*60+O4</f>
        <v>0</v>
      </c>
      <c r="Q4" s="34">
        <f t="shared" ref="Q4:Q15" si="3">P5-P4</f>
        <v>0</v>
      </c>
      <c r="R4" s="34">
        <f t="shared" ref="R4:R15" si="4">Q4/H4</f>
        <v>0</v>
      </c>
      <c r="S4" s="34">
        <f t="shared" ref="S4:S15" si="5">ROUNDDOWN(R4/60,0)</f>
        <v>0</v>
      </c>
      <c r="T4" s="34">
        <f t="shared" ref="T4:T15" si="6">MOD(R4,60)</f>
        <v>0</v>
      </c>
    </row>
    <row r="5" spans="1:20" s="13" customFormat="1" ht="26" customHeight="1" x14ac:dyDescent="0.15">
      <c r="A5" s="56">
        <v>2</v>
      </c>
      <c r="B5" s="55" t="s">
        <v>10</v>
      </c>
      <c r="C5" s="85" t="s">
        <v>42</v>
      </c>
      <c r="D5" s="86">
        <v>7</v>
      </c>
      <c r="E5" s="87">
        <v>10</v>
      </c>
      <c r="F5" s="31">
        <f t="shared" si="0"/>
        <v>7.166666666666667</v>
      </c>
      <c r="G5" s="79">
        <f>G4+H4</f>
        <v>4.3</v>
      </c>
      <c r="H5" s="72">
        <f>'[1]Course Conditions'!$C4</f>
        <v>8</v>
      </c>
      <c r="I5" s="30">
        <f t="shared" si="1"/>
        <v>57.333333333333336</v>
      </c>
      <c r="J5" s="20">
        <f t="shared" ref="J5:J16" si="7">J4+I4</f>
        <v>591.6</v>
      </c>
      <c r="K5" s="54">
        <f t="shared" ref="K5:K16" si="8">ROUNDDOWN(J5/60,0)</f>
        <v>9</v>
      </c>
      <c r="L5" s="53">
        <f t="shared" ref="L5:L16" si="9">MOD(J5,60)</f>
        <v>51.600000000000023</v>
      </c>
      <c r="M5" s="48"/>
      <c r="N5" s="20"/>
      <c r="O5" s="47"/>
      <c r="P5" s="46">
        <f t="shared" si="2"/>
        <v>0</v>
      </c>
      <c r="Q5" s="20">
        <f t="shared" si="3"/>
        <v>0</v>
      </c>
      <c r="R5" s="20">
        <f t="shared" si="4"/>
        <v>0</v>
      </c>
      <c r="S5" s="20">
        <f t="shared" si="5"/>
        <v>0</v>
      </c>
      <c r="T5" s="20">
        <f t="shared" si="6"/>
        <v>0</v>
      </c>
    </row>
    <row r="6" spans="1:20" s="13" customFormat="1" ht="26" customHeight="1" x14ac:dyDescent="0.15">
      <c r="A6" s="52">
        <v>3</v>
      </c>
      <c r="B6" s="51" t="s">
        <v>9</v>
      </c>
      <c r="C6" s="88" t="s">
        <v>43</v>
      </c>
      <c r="D6" s="89">
        <v>10</v>
      </c>
      <c r="E6" s="90">
        <v>0</v>
      </c>
      <c r="F6" s="40">
        <f t="shared" si="0"/>
        <v>10</v>
      </c>
      <c r="G6" s="78">
        <f t="shared" ref="G6:G16" si="10">G5+H5</f>
        <v>12.3</v>
      </c>
      <c r="H6" s="71">
        <f>'[1]Course Conditions'!$C5</f>
        <v>3.2</v>
      </c>
      <c r="I6" s="39">
        <f t="shared" si="1"/>
        <v>32</v>
      </c>
      <c r="J6" s="34">
        <f t="shared" si="7"/>
        <v>648.93333333333339</v>
      </c>
      <c r="K6" s="34">
        <f t="shared" si="8"/>
        <v>10</v>
      </c>
      <c r="L6" s="38">
        <f t="shared" si="9"/>
        <v>48.933333333333394</v>
      </c>
      <c r="M6" s="37"/>
      <c r="N6" s="34"/>
      <c r="O6" s="36"/>
      <c r="P6" s="35">
        <f t="shared" si="2"/>
        <v>0</v>
      </c>
      <c r="Q6" s="34">
        <f t="shared" si="3"/>
        <v>0</v>
      </c>
      <c r="R6" s="34">
        <f t="shared" si="4"/>
        <v>0</v>
      </c>
      <c r="S6" s="34">
        <f t="shared" si="5"/>
        <v>0</v>
      </c>
      <c r="T6" s="34">
        <f t="shared" si="6"/>
        <v>0</v>
      </c>
    </row>
    <row r="7" spans="1:20" s="13" customFormat="1" ht="26" customHeight="1" x14ac:dyDescent="0.15">
      <c r="A7" s="44">
        <v>4</v>
      </c>
      <c r="B7" s="43" t="s">
        <v>34</v>
      </c>
      <c r="C7" s="85" t="s">
        <v>44</v>
      </c>
      <c r="D7" s="86">
        <v>9</v>
      </c>
      <c r="E7" s="87">
        <v>30</v>
      </c>
      <c r="F7" s="31">
        <f t="shared" si="0"/>
        <v>9.5</v>
      </c>
      <c r="G7" s="79">
        <f t="shared" si="10"/>
        <v>15.5</v>
      </c>
      <c r="H7" s="72">
        <f>'[1]Course Conditions'!$C6</f>
        <v>4.4000000000000004</v>
      </c>
      <c r="I7" s="30">
        <f t="shared" si="1"/>
        <v>41.800000000000004</v>
      </c>
      <c r="J7" s="20">
        <f t="shared" si="7"/>
        <v>680.93333333333339</v>
      </c>
      <c r="K7" s="25">
        <f t="shared" si="8"/>
        <v>11</v>
      </c>
      <c r="L7" s="29">
        <f t="shared" si="9"/>
        <v>20.933333333333394</v>
      </c>
      <c r="M7" s="28"/>
      <c r="N7" s="25"/>
      <c r="O7" s="27"/>
      <c r="P7" s="26">
        <f t="shared" si="2"/>
        <v>0</v>
      </c>
      <c r="Q7" s="25">
        <f t="shared" si="3"/>
        <v>0</v>
      </c>
      <c r="R7" s="25">
        <f t="shared" si="4"/>
        <v>0</v>
      </c>
      <c r="S7" s="25">
        <f t="shared" si="5"/>
        <v>0</v>
      </c>
      <c r="T7" s="25">
        <f t="shared" si="6"/>
        <v>0</v>
      </c>
    </row>
    <row r="8" spans="1:20" s="13" customFormat="1" ht="26" customHeight="1" x14ac:dyDescent="0.15">
      <c r="A8" s="52">
        <v>5</v>
      </c>
      <c r="B8" s="51" t="s">
        <v>8</v>
      </c>
      <c r="C8" s="88" t="s">
        <v>38</v>
      </c>
      <c r="D8" s="89">
        <v>12</v>
      </c>
      <c r="E8" s="90">
        <v>30</v>
      </c>
      <c r="F8" s="40">
        <f t="shared" si="0"/>
        <v>12.5</v>
      </c>
      <c r="G8" s="78">
        <f t="shared" si="10"/>
        <v>19.899999999999999</v>
      </c>
      <c r="H8" s="71">
        <f>'[1]Course Conditions'!$C7</f>
        <v>4.5999999999999996</v>
      </c>
      <c r="I8" s="39">
        <f t="shared" si="1"/>
        <v>57.499999999999993</v>
      </c>
      <c r="J8" s="34">
        <f t="shared" si="7"/>
        <v>722.73333333333335</v>
      </c>
      <c r="K8" s="34">
        <f t="shared" si="8"/>
        <v>12</v>
      </c>
      <c r="L8" s="38">
        <f t="shared" si="9"/>
        <v>2.7333333333333485</v>
      </c>
      <c r="M8" s="37"/>
      <c r="N8" s="34"/>
      <c r="O8" s="36"/>
      <c r="P8" s="35">
        <f t="shared" si="2"/>
        <v>0</v>
      </c>
      <c r="Q8" s="34">
        <f t="shared" si="3"/>
        <v>0</v>
      </c>
      <c r="R8" s="34">
        <f t="shared" si="4"/>
        <v>0</v>
      </c>
      <c r="S8" s="34">
        <f t="shared" si="5"/>
        <v>0</v>
      </c>
      <c r="T8" s="34">
        <f t="shared" si="6"/>
        <v>0</v>
      </c>
    </row>
    <row r="9" spans="1:20" s="13" customFormat="1" ht="26" customHeight="1" x14ac:dyDescent="0.15">
      <c r="A9" s="44">
        <v>6</v>
      </c>
      <c r="B9" s="43" t="s">
        <v>7</v>
      </c>
      <c r="C9" s="85" t="s">
        <v>39</v>
      </c>
      <c r="D9" s="86">
        <v>7</v>
      </c>
      <c r="E9" s="87">
        <v>0</v>
      </c>
      <c r="F9" s="31">
        <f t="shared" si="0"/>
        <v>7</v>
      </c>
      <c r="G9" s="80">
        <f t="shared" si="10"/>
        <v>24.5</v>
      </c>
      <c r="H9" s="72">
        <f>'[1]Course Conditions'!$C8</f>
        <v>2.7</v>
      </c>
      <c r="I9" s="30">
        <f t="shared" si="1"/>
        <v>18.900000000000002</v>
      </c>
      <c r="J9" s="20">
        <f t="shared" si="7"/>
        <v>780.23333333333335</v>
      </c>
      <c r="K9" s="25">
        <f t="shared" si="8"/>
        <v>13</v>
      </c>
      <c r="L9" s="29">
        <f t="shared" si="9"/>
        <v>0.23333333333334849</v>
      </c>
      <c r="M9" s="28"/>
      <c r="N9" s="25"/>
      <c r="O9" s="27"/>
      <c r="P9" s="26">
        <f t="shared" si="2"/>
        <v>0</v>
      </c>
      <c r="Q9" s="25">
        <f t="shared" si="3"/>
        <v>0</v>
      </c>
      <c r="R9" s="25">
        <f t="shared" si="4"/>
        <v>0</v>
      </c>
      <c r="S9" s="25">
        <f t="shared" si="5"/>
        <v>0</v>
      </c>
      <c r="T9" s="25">
        <f t="shared" si="6"/>
        <v>0</v>
      </c>
    </row>
    <row r="10" spans="1:20" s="13" customFormat="1" ht="26" customHeight="1" x14ac:dyDescent="0.15">
      <c r="A10" s="52">
        <v>7</v>
      </c>
      <c r="B10" s="51" t="s">
        <v>6</v>
      </c>
      <c r="C10" s="88" t="s">
        <v>40</v>
      </c>
      <c r="D10" s="89">
        <v>10</v>
      </c>
      <c r="E10" s="90">
        <v>0</v>
      </c>
      <c r="F10" s="40">
        <f t="shared" si="0"/>
        <v>10</v>
      </c>
      <c r="G10" s="78">
        <f t="shared" si="10"/>
        <v>27.2</v>
      </c>
      <c r="H10" s="71">
        <f>'[1]Course Conditions'!$C9</f>
        <v>3.2</v>
      </c>
      <c r="I10" s="39">
        <f t="shared" si="1"/>
        <v>32</v>
      </c>
      <c r="J10" s="34">
        <f t="shared" si="7"/>
        <v>799.13333333333333</v>
      </c>
      <c r="K10" s="34">
        <f t="shared" si="8"/>
        <v>13</v>
      </c>
      <c r="L10" s="38">
        <f t="shared" si="9"/>
        <v>19.133333333333326</v>
      </c>
      <c r="M10" s="37"/>
      <c r="N10" s="34"/>
      <c r="O10" s="36"/>
      <c r="P10" s="35">
        <f t="shared" si="2"/>
        <v>0</v>
      </c>
      <c r="Q10" s="34">
        <f t="shared" si="3"/>
        <v>0</v>
      </c>
      <c r="R10" s="34">
        <f t="shared" si="4"/>
        <v>0</v>
      </c>
      <c r="S10" s="34">
        <f t="shared" si="5"/>
        <v>0</v>
      </c>
      <c r="T10" s="34">
        <f t="shared" si="6"/>
        <v>0</v>
      </c>
    </row>
    <row r="11" spans="1:20" s="13" customFormat="1" ht="26" customHeight="1" x14ac:dyDescent="0.15">
      <c r="A11" s="50">
        <v>8</v>
      </c>
      <c r="B11" s="32" t="s">
        <v>5</v>
      </c>
      <c r="C11" s="85" t="s">
        <v>44</v>
      </c>
      <c r="D11" s="86">
        <v>9</v>
      </c>
      <c r="E11" s="87">
        <v>10</v>
      </c>
      <c r="F11" s="31">
        <f t="shared" si="0"/>
        <v>9.1666666666666661</v>
      </c>
      <c r="G11" s="81">
        <f t="shared" si="10"/>
        <v>30.4</v>
      </c>
      <c r="H11" s="72">
        <f>'[1]Course Conditions'!$C10</f>
        <v>4.2</v>
      </c>
      <c r="I11" s="30">
        <f t="shared" si="1"/>
        <v>38.5</v>
      </c>
      <c r="J11" s="20">
        <f t="shared" si="7"/>
        <v>831.13333333333333</v>
      </c>
      <c r="K11" s="20">
        <f t="shared" si="8"/>
        <v>13</v>
      </c>
      <c r="L11" s="49">
        <f t="shared" si="9"/>
        <v>51.133333333333326</v>
      </c>
      <c r="M11" s="48"/>
      <c r="N11" s="20"/>
      <c r="O11" s="47"/>
      <c r="P11" s="46">
        <f t="shared" si="2"/>
        <v>0</v>
      </c>
      <c r="Q11" s="20">
        <f t="shared" si="3"/>
        <v>0</v>
      </c>
      <c r="R11" s="20">
        <f t="shared" si="4"/>
        <v>0</v>
      </c>
      <c r="S11" s="20">
        <f t="shared" si="5"/>
        <v>0</v>
      </c>
      <c r="T11" s="20">
        <f t="shared" si="6"/>
        <v>0</v>
      </c>
    </row>
    <row r="12" spans="1:20" s="13" customFormat="1" ht="26" customHeight="1" x14ac:dyDescent="0.15">
      <c r="A12" s="42">
        <v>9</v>
      </c>
      <c r="B12" s="45" t="s">
        <v>4</v>
      </c>
      <c r="C12" s="88" t="s">
        <v>38</v>
      </c>
      <c r="D12" s="91">
        <v>12</v>
      </c>
      <c r="E12" s="92">
        <v>20</v>
      </c>
      <c r="F12" s="40">
        <f t="shared" si="0"/>
        <v>12.333333333333334</v>
      </c>
      <c r="G12" s="78">
        <f t="shared" si="10"/>
        <v>34.6</v>
      </c>
      <c r="H12" s="71">
        <f>'[1]Course Conditions'!$C11</f>
        <v>4.3</v>
      </c>
      <c r="I12" s="39">
        <f t="shared" si="1"/>
        <v>53.033333333333331</v>
      </c>
      <c r="J12" s="34">
        <f t="shared" si="7"/>
        <v>869.63333333333333</v>
      </c>
      <c r="K12" s="34">
        <f t="shared" si="8"/>
        <v>14</v>
      </c>
      <c r="L12" s="38">
        <f t="shared" si="9"/>
        <v>29.633333333333326</v>
      </c>
      <c r="M12" s="37"/>
      <c r="N12" s="34"/>
      <c r="O12" s="36"/>
      <c r="P12" s="35">
        <f t="shared" si="2"/>
        <v>0</v>
      </c>
      <c r="Q12" s="34">
        <f t="shared" si="3"/>
        <v>0</v>
      </c>
      <c r="R12" s="34">
        <f t="shared" si="4"/>
        <v>0</v>
      </c>
      <c r="S12" s="34">
        <f t="shared" si="5"/>
        <v>0</v>
      </c>
      <c r="T12" s="34">
        <f t="shared" si="6"/>
        <v>0</v>
      </c>
    </row>
    <row r="13" spans="1:20" s="13" customFormat="1" ht="26" customHeight="1" x14ac:dyDescent="0.15">
      <c r="A13" s="44">
        <v>10</v>
      </c>
      <c r="B13" s="43" t="s">
        <v>3</v>
      </c>
      <c r="C13" s="85" t="s">
        <v>39</v>
      </c>
      <c r="D13" s="86">
        <v>7</v>
      </c>
      <c r="E13" s="87">
        <v>30</v>
      </c>
      <c r="F13" s="31">
        <f t="shared" si="0"/>
        <v>7.5</v>
      </c>
      <c r="G13" s="79">
        <f t="shared" si="10"/>
        <v>38.9</v>
      </c>
      <c r="H13" s="72">
        <f>'[1]Course Conditions'!$C12</f>
        <v>4.5999999999999996</v>
      </c>
      <c r="I13" s="30">
        <f t="shared" si="1"/>
        <v>34.5</v>
      </c>
      <c r="J13" s="20">
        <f t="shared" si="7"/>
        <v>922.66666666666663</v>
      </c>
      <c r="K13" s="25">
        <f t="shared" si="8"/>
        <v>15</v>
      </c>
      <c r="L13" s="29">
        <f t="shared" si="9"/>
        <v>22.666666666666629</v>
      </c>
      <c r="M13" s="28"/>
      <c r="N13" s="25"/>
      <c r="O13" s="27"/>
      <c r="P13" s="26">
        <f t="shared" si="2"/>
        <v>0</v>
      </c>
      <c r="Q13" s="25">
        <f t="shared" si="3"/>
        <v>0</v>
      </c>
      <c r="R13" s="25">
        <f t="shared" si="4"/>
        <v>0</v>
      </c>
      <c r="S13" s="25">
        <f t="shared" si="5"/>
        <v>0</v>
      </c>
      <c r="T13" s="25">
        <f t="shared" si="6"/>
        <v>0</v>
      </c>
    </row>
    <row r="14" spans="1:20" s="13" customFormat="1" ht="26" customHeight="1" x14ac:dyDescent="0.15">
      <c r="A14" s="42">
        <v>11</v>
      </c>
      <c r="B14" s="41" t="s">
        <v>2</v>
      </c>
      <c r="C14" s="88" t="s">
        <v>40</v>
      </c>
      <c r="D14" s="91">
        <v>10</v>
      </c>
      <c r="E14" s="92">
        <v>0</v>
      </c>
      <c r="F14" s="40">
        <f t="shared" si="0"/>
        <v>10</v>
      </c>
      <c r="G14" s="78">
        <f t="shared" si="10"/>
        <v>43.5</v>
      </c>
      <c r="H14" s="71">
        <f>'[1]Course Conditions'!$C13</f>
        <v>4.0999999999999996</v>
      </c>
      <c r="I14" s="39">
        <f t="shared" si="1"/>
        <v>41</v>
      </c>
      <c r="J14" s="34">
        <f t="shared" si="7"/>
        <v>957.16666666666663</v>
      </c>
      <c r="K14" s="34">
        <f t="shared" si="8"/>
        <v>15</v>
      </c>
      <c r="L14" s="38">
        <f t="shared" si="9"/>
        <v>57.166666666666629</v>
      </c>
      <c r="M14" s="37"/>
      <c r="N14" s="34"/>
      <c r="O14" s="36"/>
      <c r="P14" s="35">
        <f t="shared" si="2"/>
        <v>0</v>
      </c>
      <c r="Q14" s="34">
        <f t="shared" si="3"/>
        <v>0</v>
      </c>
      <c r="R14" s="34">
        <f t="shared" si="4"/>
        <v>0</v>
      </c>
      <c r="S14" s="34">
        <f t="shared" si="5"/>
        <v>0</v>
      </c>
      <c r="T14" s="34">
        <f t="shared" si="6"/>
        <v>0</v>
      </c>
    </row>
    <row r="15" spans="1:20" s="13" customFormat="1" ht="26" customHeight="1" thickBot="1" x14ac:dyDescent="0.2">
      <c r="A15" s="33">
        <v>12</v>
      </c>
      <c r="B15" s="32" t="s">
        <v>1</v>
      </c>
      <c r="C15" s="93" t="s">
        <v>44</v>
      </c>
      <c r="D15" s="94">
        <v>9</v>
      </c>
      <c r="E15" s="95">
        <v>0</v>
      </c>
      <c r="F15" s="31">
        <f t="shared" si="0"/>
        <v>9</v>
      </c>
      <c r="G15" s="80">
        <f t="shared" si="10"/>
        <v>47.6</v>
      </c>
      <c r="H15" s="72">
        <f>'[1]Course Conditions'!$C14</f>
        <v>3.8</v>
      </c>
      <c r="I15" s="30">
        <f t="shared" si="1"/>
        <v>34.199999999999996</v>
      </c>
      <c r="J15" s="20">
        <f t="shared" si="7"/>
        <v>998.16666666666663</v>
      </c>
      <c r="K15" s="25">
        <f t="shared" si="8"/>
        <v>16</v>
      </c>
      <c r="L15" s="29">
        <f t="shared" si="9"/>
        <v>38.166666666666629</v>
      </c>
      <c r="M15" s="28"/>
      <c r="N15" s="25"/>
      <c r="O15" s="27"/>
      <c r="P15" s="26">
        <f t="shared" si="2"/>
        <v>0</v>
      </c>
      <c r="Q15" s="25">
        <f t="shared" si="3"/>
        <v>0</v>
      </c>
      <c r="R15" s="25">
        <f t="shared" si="4"/>
        <v>0</v>
      </c>
      <c r="S15" s="25">
        <f t="shared" si="5"/>
        <v>0</v>
      </c>
      <c r="T15" s="25">
        <f t="shared" si="6"/>
        <v>0</v>
      </c>
    </row>
    <row r="16" spans="1:20" s="13" customFormat="1" ht="26" customHeight="1" thickBot="1" x14ac:dyDescent="0.2">
      <c r="A16" s="24"/>
      <c r="B16" s="23" t="s">
        <v>0</v>
      </c>
      <c r="C16" s="74" t="s">
        <v>37</v>
      </c>
      <c r="D16" s="75">
        <f>INT(F16)</f>
        <v>9</v>
      </c>
      <c r="E16" s="76">
        <f>(F16-D16)*60</f>
        <v>34.747081712062133</v>
      </c>
      <c r="F16" s="22">
        <f>(J16-J4)/G16</f>
        <v>9.5791180285343689</v>
      </c>
      <c r="G16" s="77">
        <f t="shared" si="10"/>
        <v>51.4</v>
      </c>
      <c r="H16" s="21"/>
      <c r="J16" s="20">
        <f t="shared" si="7"/>
        <v>1032.3666666666666</v>
      </c>
      <c r="K16" s="19">
        <f t="shared" si="8"/>
        <v>17</v>
      </c>
      <c r="L16" s="18">
        <f t="shared" si="9"/>
        <v>12.366666666666561</v>
      </c>
      <c r="M16" s="17"/>
      <c r="N16" s="16"/>
      <c r="O16" s="15"/>
      <c r="P16" s="14">
        <f t="shared" si="2"/>
        <v>0</v>
      </c>
    </row>
    <row r="17" spans="1:19" x14ac:dyDescent="0.2">
      <c r="B17" s="2"/>
      <c r="C17" s="2"/>
      <c r="D17" s="2"/>
      <c r="E17" s="2"/>
      <c r="F17" s="2"/>
      <c r="G17" s="11"/>
      <c r="H17" s="2"/>
      <c r="I17" s="10"/>
      <c r="J17" s="9"/>
      <c r="M17" s="11"/>
      <c r="N17" s="11"/>
      <c r="O17" s="9"/>
      <c r="P17" s="9"/>
      <c r="Q17" s="9"/>
      <c r="R17" s="9"/>
      <c r="S17" s="12"/>
    </row>
    <row r="18" spans="1:19" x14ac:dyDescent="0.2">
      <c r="B18" s="2"/>
      <c r="C18" s="2"/>
      <c r="D18" s="2"/>
      <c r="E18" s="2"/>
      <c r="F18" s="2"/>
      <c r="G18" s="11"/>
      <c r="H18" s="2"/>
      <c r="I18" s="10"/>
      <c r="J18" s="9"/>
      <c r="M18" s="11"/>
      <c r="N18" s="11"/>
      <c r="O18" s="9"/>
      <c r="P18" s="9"/>
      <c r="Q18" s="9"/>
      <c r="R18" s="9"/>
      <c r="S18" s="12"/>
    </row>
    <row r="19" spans="1:19" x14ac:dyDescent="0.2">
      <c r="B19" s="2"/>
      <c r="C19" s="2"/>
      <c r="D19" s="2"/>
      <c r="E19" s="2"/>
      <c r="F19" s="2"/>
      <c r="G19" s="11"/>
      <c r="H19" s="2"/>
      <c r="I19" s="10"/>
      <c r="J19" s="9"/>
      <c r="K19" s="9"/>
      <c r="L19" s="9"/>
      <c r="R19" s="9"/>
    </row>
    <row r="20" spans="1:19" x14ac:dyDescent="0.2">
      <c r="B20" s="2"/>
      <c r="C20" s="2"/>
      <c r="D20" s="2"/>
      <c r="E20" s="2"/>
      <c r="F20" s="2"/>
      <c r="G20" s="11"/>
      <c r="H20" s="2"/>
      <c r="I20" s="10"/>
      <c r="J20" s="9"/>
      <c r="K20" s="9"/>
      <c r="L20" s="9"/>
    </row>
    <row r="21" spans="1:19" x14ac:dyDescent="0.2">
      <c r="B21" s="2"/>
      <c r="C21" s="2"/>
      <c r="D21" s="2"/>
      <c r="E21" s="2"/>
      <c r="F21" s="2"/>
      <c r="H21" s="2"/>
      <c r="I21" s="8"/>
    </row>
    <row r="22" spans="1:19" x14ac:dyDescent="0.2">
      <c r="B22" s="2"/>
      <c r="C22" s="2"/>
      <c r="D22" s="2"/>
      <c r="E22" s="2"/>
      <c r="F22" s="2"/>
      <c r="H22" s="2"/>
      <c r="I22" s="8"/>
    </row>
    <row r="23" spans="1:19" x14ac:dyDescent="0.2">
      <c r="B23" s="2"/>
      <c r="C23" s="2"/>
      <c r="D23" s="2"/>
      <c r="E23" s="2"/>
      <c r="F23" s="2"/>
      <c r="H23" s="2"/>
      <c r="I23" s="8"/>
    </row>
    <row r="24" spans="1:19" x14ac:dyDescent="0.2">
      <c r="B24" s="2"/>
      <c r="C24" s="2"/>
      <c r="D24" s="2"/>
      <c r="E24" s="2"/>
      <c r="F24" s="2"/>
      <c r="H24" s="2"/>
      <c r="I24" s="8"/>
    </row>
    <row r="25" spans="1:19" x14ac:dyDescent="0.2">
      <c r="B25" s="2"/>
      <c r="C25" s="2"/>
      <c r="D25" s="2"/>
      <c r="E25" s="2"/>
      <c r="F25" s="2"/>
      <c r="H25" s="2"/>
      <c r="I25" s="8"/>
    </row>
    <row r="26" spans="1:19" x14ac:dyDescent="0.2">
      <c r="B26" s="2"/>
      <c r="C26" s="2"/>
      <c r="D26" s="2"/>
      <c r="E26" s="2"/>
      <c r="F26" s="2"/>
      <c r="H26" s="2"/>
      <c r="I26" s="8"/>
    </row>
    <row r="27" spans="1:19" x14ac:dyDescent="0.2">
      <c r="B27" s="2"/>
      <c r="C27" s="2"/>
      <c r="D27" s="2"/>
      <c r="E27" s="2"/>
      <c r="F27" s="2"/>
      <c r="H27" s="2"/>
      <c r="I27" s="8"/>
    </row>
    <row r="28" spans="1:19" x14ac:dyDescent="0.2">
      <c r="B28" s="2"/>
      <c r="C28" s="2"/>
      <c r="D28" s="2"/>
      <c r="E28" s="2"/>
      <c r="F28" s="2"/>
      <c r="H28" s="2"/>
      <c r="I28" s="8"/>
    </row>
    <row r="30" spans="1:19" x14ac:dyDescent="0.2">
      <c r="A30" s="4"/>
    </row>
    <row r="33" spans="8:8" x14ac:dyDescent="0.2">
      <c r="H33" s="7"/>
    </row>
  </sheetData>
  <mergeCells count="6">
    <mergeCell ref="S1:T1"/>
    <mergeCell ref="K3:L3"/>
    <mergeCell ref="A1:B1"/>
    <mergeCell ref="K1:L1"/>
    <mergeCell ref="M1:O1"/>
    <mergeCell ref="D1:E1"/>
  </mergeCells>
  <phoneticPr fontId="1" type="noConversion"/>
  <printOptions horizontalCentered="1" verticalCentered="1"/>
  <pageMargins left="0.75" right="0.75" top="1" bottom="1" header="0.5" footer="0.5"/>
  <pageSetup orientation="landscape" horizontalDpi="4294967292" verticalDpi="4294967292"/>
  <headerFooter alignWithMargins="0">
    <oddHeader>&amp;L&amp;C&amp;18Rainier to Ruston Rail-Trail Relay and Ultra&amp;R</oddHeader>
    <oddFooter>&amp;L&amp;F, &amp;A&amp;C&amp;R&amp;10J. S. Selby,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Predictions</vt:lpstr>
      <vt:lpstr>Predictions!Print_Area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John Selby</cp:lastModifiedBy>
  <cp:lastPrinted>2018-10-25T04:01:29Z</cp:lastPrinted>
  <dcterms:created xsi:type="dcterms:W3CDTF">2009-11-13T23:36:44Z</dcterms:created>
  <dcterms:modified xsi:type="dcterms:W3CDTF">2022-05-24T20:14:20Z</dcterms:modified>
</cp:coreProperties>
</file>